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nland Samfällighet\Budget\"/>
    </mc:Choice>
  </mc:AlternateContent>
  <xr:revisionPtr revIDLastSave="0" documentId="13_ncr:1_{91BEC1F8-AFF2-4F23-817E-FCCFB19130EF}" xr6:coauthVersionLast="47" xr6:coauthVersionMax="47" xr10:uidLastSave="{00000000-0000-0000-0000-000000000000}"/>
  <bookViews>
    <workbookView xWindow="-120" yWindow="-120" windowWidth="38640" windowHeight="21120" xr2:uid="{DB7780F7-2FAA-A741-A61D-A311D4E7EEC0}"/>
  </bookViews>
  <sheets>
    <sheet name="Budget 2025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8" i="3" l="1"/>
  <c r="M22" i="3"/>
  <c r="J22" i="3"/>
  <c r="G22" i="3"/>
  <c r="D22" i="3"/>
  <c r="F21" i="3"/>
  <c r="M20" i="3"/>
  <c r="L20" i="3"/>
  <c r="K20" i="3"/>
  <c r="J20" i="3"/>
  <c r="I20" i="3"/>
  <c r="H20" i="3"/>
  <c r="G20" i="3"/>
  <c r="F20" i="3"/>
  <c r="E20" i="3"/>
  <c r="D20" i="3"/>
  <c r="C20" i="3"/>
  <c r="B20" i="3"/>
  <c r="M19" i="3"/>
  <c r="L19" i="3"/>
  <c r="K19" i="3"/>
  <c r="J19" i="3"/>
  <c r="I19" i="3"/>
  <c r="H19" i="3"/>
  <c r="G19" i="3"/>
  <c r="F19" i="3"/>
  <c r="E19" i="3"/>
  <c r="D19" i="3"/>
  <c r="C19" i="3"/>
  <c r="B19" i="3"/>
  <c r="M18" i="3"/>
  <c r="L18" i="3"/>
  <c r="K18" i="3"/>
  <c r="J18" i="3"/>
  <c r="I18" i="3"/>
  <c r="H18" i="3"/>
  <c r="G18" i="3"/>
  <c r="F18" i="3"/>
  <c r="E18" i="3"/>
  <c r="D18" i="3"/>
  <c r="C18" i="3"/>
  <c r="B18" i="3"/>
  <c r="M16" i="3"/>
  <c r="L16" i="3"/>
  <c r="K16" i="3"/>
  <c r="J16" i="3"/>
  <c r="I16" i="3"/>
  <c r="H16" i="3"/>
  <c r="G16" i="3"/>
  <c r="F16" i="3"/>
  <c r="E16" i="3"/>
  <c r="D16" i="3"/>
  <c r="C16" i="3"/>
  <c r="B16" i="3"/>
  <c r="M15" i="3"/>
  <c r="L15" i="3"/>
  <c r="K15" i="3"/>
  <c r="J15" i="3"/>
  <c r="I15" i="3"/>
  <c r="H15" i="3"/>
  <c r="G15" i="3"/>
  <c r="F15" i="3"/>
  <c r="E15" i="3"/>
  <c r="D15" i="3"/>
  <c r="C15" i="3"/>
  <c r="B15" i="3"/>
  <c r="M14" i="3"/>
  <c r="L14" i="3"/>
  <c r="K14" i="3"/>
  <c r="J14" i="3"/>
  <c r="I14" i="3"/>
  <c r="H14" i="3"/>
  <c r="G14" i="3"/>
  <c r="F14" i="3"/>
  <c r="E14" i="3"/>
  <c r="D14" i="3"/>
  <c r="C14" i="3"/>
  <c r="B14" i="3"/>
  <c r="K13" i="3"/>
  <c r="H13" i="3"/>
  <c r="E13" i="3"/>
  <c r="B13" i="3"/>
  <c r="M12" i="3"/>
  <c r="L12" i="3"/>
  <c r="K12" i="3"/>
  <c r="J12" i="3"/>
  <c r="I12" i="3"/>
  <c r="H12" i="3"/>
  <c r="G12" i="3"/>
  <c r="F12" i="3"/>
  <c r="E12" i="3"/>
  <c r="D12" i="3"/>
  <c r="C12" i="3"/>
  <c r="B12" i="3"/>
  <c r="M11" i="3"/>
  <c r="L11" i="3"/>
  <c r="K11" i="3"/>
  <c r="J11" i="3"/>
  <c r="I11" i="3"/>
  <c r="H11" i="3"/>
  <c r="G11" i="3"/>
  <c r="F11" i="3"/>
  <c r="E11" i="3"/>
  <c r="D11" i="3"/>
  <c r="C11" i="3"/>
  <c r="B11" i="3"/>
  <c r="N17" i="3"/>
  <c r="M5" i="3" l="1"/>
  <c r="L5" i="3"/>
  <c r="L8" i="3" s="1"/>
  <c r="K5" i="3"/>
  <c r="J5" i="3"/>
  <c r="J8" i="3" s="1"/>
  <c r="I5" i="3"/>
  <c r="H5" i="3"/>
  <c r="G5" i="3"/>
  <c r="F5" i="3"/>
  <c r="E5" i="3"/>
  <c r="D5" i="3"/>
  <c r="C5" i="3"/>
  <c r="B5" i="3"/>
  <c r="N5" i="3" s="1"/>
  <c r="M25" i="3"/>
  <c r="C7" i="3"/>
  <c r="D7" i="3"/>
  <c r="D8" i="3" s="1"/>
  <c r="E7" i="3"/>
  <c r="E8" i="3" s="1"/>
  <c r="F7" i="3"/>
  <c r="G7" i="3"/>
  <c r="H7" i="3"/>
  <c r="H8" i="3" s="1"/>
  <c r="I7" i="3"/>
  <c r="J7" i="3"/>
  <c r="K7" i="3"/>
  <c r="L7" i="3"/>
  <c r="M7" i="3"/>
  <c r="M8" i="3" s="1"/>
  <c r="B7" i="3"/>
  <c r="N4" i="3"/>
  <c r="N24" i="3"/>
  <c r="N23" i="3"/>
  <c r="N22" i="3"/>
  <c r="N21" i="3"/>
  <c r="N19" i="3"/>
  <c r="G8" i="3"/>
  <c r="N6" i="3"/>
  <c r="I8" i="3"/>
  <c r="K8" i="3" l="1"/>
  <c r="C8" i="3"/>
  <c r="F8" i="3"/>
  <c r="N18" i="3"/>
  <c r="N7" i="3"/>
  <c r="N8" i="3" s="1"/>
  <c r="N15" i="3"/>
  <c r="G25" i="3"/>
  <c r="N12" i="3"/>
  <c r="N14" i="3"/>
  <c r="F25" i="3"/>
  <c r="N16" i="3"/>
  <c r="H25" i="3"/>
  <c r="N13" i="3"/>
  <c r="C25" i="3"/>
  <c r="N11" i="3"/>
  <c r="N20" i="3"/>
  <c r="I25" i="3"/>
  <c r="E25" i="3"/>
  <c r="B25" i="3"/>
  <c r="J25" i="3"/>
  <c r="K25" i="3"/>
  <c r="D25" i="3"/>
  <c r="L25" i="3"/>
  <c r="N25" i="3" l="1"/>
</calcChain>
</file>

<file path=xl/sharedStrings.xml><?xml version="1.0" encoding="utf-8"?>
<sst xmlns="http://schemas.openxmlformats.org/spreadsheetml/2006/main" count="36" uniqueCount="35">
  <si>
    <t>Intäkter</t>
  </si>
  <si>
    <t>Mars</t>
  </si>
  <si>
    <t>Maj</t>
  </si>
  <si>
    <t>Juni</t>
  </si>
  <si>
    <t>Juli</t>
  </si>
  <si>
    <t>Kostnader</t>
  </si>
  <si>
    <t>Bankkostnader</t>
  </si>
  <si>
    <t>Totalt</t>
  </si>
  <si>
    <t>Totala kostnader</t>
  </si>
  <si>
    <t>Fjärrvärme</t>
  </si>
  <si>
    <t>Vatten/Avlopp</t>
  </si>
  <si>
    <t>Telia</t>
  </si>
  <si>
    <t>Januari</t>
  </si>
  <si>
    <t>Februari</t>
  </si>
  <si>
    <t>April</t>
  </si>
  <si>
    <t>Augusti</t>
  </si>
  <si>
    <t>September</t>
  </si>
  <si>
    <t>Oktober</t>
  </si>
  <si>
    <t>November</t>
  </si>
  <si>
    <t>December</t>
  </si>
  <si>
    <t>Samfällighetsavgift</t>
  </si>
  <si>
    <t>Kreditering Mälarenergi</t>
  </si>
  <si>
    <t>Fastighetsskötsel</t>
  </si>
  <si>
    <t>Fondavsättning</t>
  </si>
  <si>
    <t>Hemsidan</t>
  </si>
  <si>
    <t>Fortnox</t>
  </si>
  <si>
    <t>Arvode styrelse, revisorer &amp; ekonomi</t>
  </si>
  <si>
    <t>Elkostnad</t>
  </si>
  <si>
    <t>Totala intäkter</t>
  </si>
  <si>
    <t>Energitjänster</t>
  </si>
  <si>
    <t xml:space="preserve">Sophämtning </t>
  </si>
  <si>
    <t>Fastighetsförsäkring</t>
  </si>
  <si>
    <t>Arrende</t>
  </si>
  <si>
    <t>Samfällighetskostnader/bufffert</t>
  </si>
  <si>
    <t>Budget 2025, Finland Samfällighetsförening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</si>
</sst>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5">
    <xf numFmtId="0" fontId="0" fillId="0" borderId="0" xfId="0"/>
    <xf numFmtId="0" fontId="0" fillId="3" borderId="0" xfId="0" applyFill="1"/>
    <xf numFmtId="0" fontId="0" fillId="3" borderId="5" xfId="0" applyFill="1" applyBorder="1"/>
    <xf numFmtId="0" fontId="1" fillId="3" borderId="6" xfId="0" applyFont="1" applyFill="1" applyBorder="1"/>
    <xf numFmtId="0" fontId="1" fillId="3" borderId="2" xfId="0" applyFont="1" applyFill="1" applyBorder="1"/>
    <xf numFmtId="0" fontId="1" fillId="3" borderId="0" xfId="0" applyFont="1" applyFill="1"/>
    <xf numFmtId="164" fontId="0" fillId="3" borderId="0" xfId="1" applyNumberFormat="1" applyFont="1" applyFill="1" applyBorder="1"/>
    <xf numFmtId="0" fontId="1" fillId="3" borderId="7" xfId="0" applyFont="1" applyFill="1" applyBorder="1"/>
    <xf numFmtId="164" fontId="1" fillId="3" borderId="1" xfId="0" applyNumberFormat="1" applyFont="1" applyFill="1" applyBorder="1"/>
    <xf numFmtId="0" fontId="0" fillId="3" borderId="5" xfId="0" applyFill="1" applyBorder="1" applyAlignment="1">
      <alignment wrapText="1"/>
    </xf>
    <xf numFmtId="0" fontId="1" fillId="3" borderId="8" xfId="0" applyFont="1" applyFill="1" applyBorder="1"/>
    <xf numFmtId="164" fontId="1" fillId="3" borderId="9" xfId="1" applyNumberFormat="1" applyFont="1" applyFill="1" applyBorder="1"/>
    <xf numFmtId="0" fontId="1" fillId="2" borderId="10" xfId="0" applyFont="1" applyFill="1" applyBorder="1"/>
    <xf numFmtId="164" fontId="1" fillId="2" borderId="11" xfId="0" applyNumberFormat="1" applyFont="1" applyFill="1" applyBorder="1"/>
    <xf numFmtId="164" fontId="1" fillId="2" borderId="12" xfId="0" applyNumberFormat="1" applyFont="1" applyFill="1" applyBorder="1"/>
    <xf numFmtId="0" fontId="0" fillId="2" borderId="11" xfId="0" applyFill="1" applyBorder="1"/>
    <xf numFmtId="0" fontId="1" fillId="2" borderId="12" xfId="0" applyFont="1" applyFill="1" applyBorder="1"/>
    <xf numFmtId="164" fontId="1" fillId="2" borderId="11" xfId="1" applyNumberFormat="1" applyFont="1" applyFill="1" applyBorder="1"/>
    <xf numFmtId="164" fontId="1" fillId="2" borderId="13" xfId="1" applyNumberFormat="1" applyFont="1" applyFill="1" applyBorder="1"/>
    <xf numFmtId="164" fontId="0" fillId="3" borderId="0" xfId="0" applyNumberFormat="1" applyFill="1"/>
    <xf numFmtId="4" fontId="0" fillId="3" borderId="0" xfId="0" applyNumberFormat="1" applyFill="1"/>
    <xf numFmtId="14" fontId="0" fillId="3" borderId="0" xfId="0" applyNumberFormat="1" applyFill="1"/>
    <xf numFmtId="0" fontId="3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44" fontId="0" fillId="3" borderId="0" xfId="1" applyFont="1" applyFill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D4B721-E838-415D-85C6-F909F4B1EC6C}">
  <dimension ref="A1:N59"/>
  <sheetViews>
    <sheetView tabSelected="1" zoomScale="80" zoomScaleNormal="80" workbookViewId="0">
      <selection activeCell="AC19" sqref="AC19"/>
    </sheetView>
  </sheetViews>
  <sheetFormatPr defaultColWidth="8.75" defaultRowHeight="15.75" x14ac:dyDescent="0.25"/>
  <cols>
    <col min="1" max="1" width="40.25" style="1" customWidth="1"/>
    <col min="2" max="14" width="13.875" style="1" customWidth="1"/>
    <col min="15" max="15" width="3" style="1" customWidth="1"/>
    <col min="16" max="16384" width="8.75" style="1"/>
  </cols>
  <sheetData>
    <row r="1" spans="1:14" ht="24" customHeight="1" thickBot="1" x14ac:dyDescent="0.3">
      <c r="A1" s="22" t="s">
        <v>34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ht="9.75" customHeight="1" x14ac:dyDescent="0.25">
      <c r="A2" s="2"/>
    </row>
    <row r="3" spans="1:14" s="5" customFormat="1" x14ac:dyDescent="0.25">
      <c r="A3" s="3" t="s">
        <v>0</v>
      </c>
      <c r="B3" s="4" t="s">
        <v>12</v>
      </c>
      <c r="C3" s="4" t="s">
        <v>13</v>
      </c>
      <c r="D3" s="4" t="s">
        <v>1</v>
      </c>
      <c r="E3" s="4" t="s">
        <v>14</v>
      </c>
      <c r="F3" s="4" t="s">
        <v>2</v>
      </c>
      <c r="G3" s="4" t="s">
        <v>3</v>
      </c>
      <c r="H3" s="4" t="s">
        <v>4</v>
      </c>
      <c r="I3" s="4" t="s">
        <v>15</v>
      </c>
      <c r="J3" s="4" t="s">
        <v>16</v>
      </c>
      <c r="K3" s="4" t="s">
        <v>17</v>
      </c>
      <c r="L3" s="4" t="s">
        <v>18</v>
      </c>
      <c r="M3" s="4" t="s">
        <v>19</v>
      </c>
      <c r="N3" s="12" t="s">
        <v>7</v>
      </c>
    </row>
    <row r="4" spans="1:14" x14ac:dyDescent="0.25">
      <c r="A4" s="2" t="s">
        <v>20</v>
      </c>
      <c r="B4" s="6">
        <v>31625</v>
      </c>
      <c r="C4" s="6">
        <v>31625</v>
      </c>
      <c r="D4" s="6">
        <v>31625</v>
      </c>
      <c r="E4" s="6">
        <v>31625</v>
      </c>
      <c r="F4" s="6">
        <v>31625</v>
      </c>
      <c r="G4" s="6">
        <v>31625</v>
      </c>
      <c r="H4" s="6">
        <v>31625</v>
      </c>
      <c r="I4" s="6">
        <v>31625</v>
      </c>
      <c r="J4" s="6">
        <v>31625</v>
      </c>
      <c r="K4" s="6">
        <v>31625</v>
      </c>
      <c r="L4" s="6">
        <v>31625</v>
      </c>
      <c r="M4" s="6">
        <v>31625</v>
      </c>
      <c r="N4" s="13">
        <f>SUM(B4:M4)</f>
        <v>379500</v>
      </c>
    </row>
    <row r="5" spans="1:14" x14ac:dyDescent="0.25">
      <c r="A5" s="2" t="s">
        <v>11</v>
      </c>
      <c r="B5" s="6">
        <f>(6647*1.02)</f>
        <v>6779.9400000000005</v>
      </c>
      <c r="C5" s="6">
        <f t="shared" ref="C5:M5" si="0">(6647*1.02)</f>
        <v>6779.9400000000005</v>
      </c>
      <c r="D5" s="6">
        <f t="shared" si="0"/>
        <v>6779.9400000000005</v>
      </c>
      <c r="E5" s="6">
        <f t="shared" si="0"/>
        <v>6779.9400000000005</v>
      </c>
      <c r="F5" s="6">
        <f t="shared" si="0"/>
        <v>6779.9400000000005</v>
      </c>
      <c r="G5" s="6">
        <f t="shared" si="0"/>
        <v>6779.9400000000005</v>
      </c>
      <c r="H5" s="6">
        <f t="shared" si="0"/>
        <v>6779.9400000000005</v>
      </c>
      <c r="I5" s="6">
        <f t="shared" si="0"/>
        <v>6779.9400000000005</v>
      </c>
      <c r="J5" s="6">
        <f t="shared" si="0"/>
        <v>6779.9400000000005</v>
      </c>
      <c r="K5" s="6">
        <f t="shared" si="0"/>
        <v>6779.9400000000005</v>
      </c>
      <c r="L5" s="6">
        <f t="shared" si="0"/>
        <v>6779.9400000000005</v>
      </c>
      <c r="M5" s="6">
        <f t="shared" si="0"/>
        <v>6779.9400000000005</v>
      </c>
      <c r="N5" s="13">
        <f>SUM(B5:M5)</f>
        <v>81359.280000000013</v>
      </c>
    </row>
    <row r="6" spans="1:14" x14ac:dyDescent="0.25">
      <c r="A6" s="2" t="s">
        <v>32</v>
      </c>
      <c r="B6" s="6">
        <v>382</v>
      </c>
      <c r="C6" s="6">
        <v>382</v>
      </c>
      <c r="D6" s="6">
        <v>382</v>
      </c>
      <c r="E6" s="6">
        <v>382</v>
      </c>
      <c r="F6" s="6">
        <v>382</v>
      </c>
      <c r="G6" s="6">
        <v>382</v>
      </c>
      <c r="H6" s="6">
        <v>382</v>
      </c>
      <c r="I6" s="6">
        <v>382</v>
      </c>
      <c r="J6" s="6">
        <v>382</v>
      </c>
      <c r="K6" s="6">
        <v>382</v>
      </c>
      <c r="L6" s="6">
        <v>382</v>
      </c>
      <c r="M6" s="6">
        <v>382</v>
      </c>
      <c r="N6" s="13">
        <f>SUM(B6:M6)</f>
        <v>4584</v>
      </c>
    </row>
    <row r="7" spans="1:14" x14ac:dyDescent="0.25">
      <c r="A7" s="2" t="s">
        <v>21</v>
      </c>
      <c r="B7" s="6">
        <f>(254800*1.02)/12</f>
        <v>21658</v>
      </c>
      <c r="C7" s="6">
        <f t="shared" ref="C7:M7" si="1">(254800*1.02)/12</f>
        <v>21658</v>
      </c>
      <c r="D7" s="6">
        <f t="shared" si="1"/>
        <v>21658</v>
      </c>
      <c r="E7" s="6">
        <f t="shared" si="1"/>
        <v>21658</v>
      </c>
      <c r="F7" s="6">
        <f t="shared" si="1"/>
        <v>21658</v>
      </c>
      <c r="G7" s="6">
        <f t="shared" si="1"/>
        <v>21658</v>
      </c>
      <c r="H7" s="6">
        <f t="shared" si="1"/>
        <v>21658</v>
      </c>
      <c r="I7" s="6">
        <f t="shared" si="1"/>
        <v>21658</v>
      </c>
      <c r="J7" s="6">
        <f t="shared" si="1"/>
        <v>21658</v>
      </c>
      <c r="K7" s="6">
        <f t="shared" si="1"/>
        <v>21658</v>
      </c>
      <c r="L7" s="6">
        <f t="shared" si="1"/>
        <v>21658</v>
      </c>
      <c r="M7" s="6">
        <f t="shared" si="1"/>
        <v>21658</v>
      </c>
      <c r="N7" s="14">
        <f>SUM(B7:M7)</f>
        <v>259896</v>
      </c>
    </row>
    <row r="8" spans="1:14" s="5" customFormat="1" x14ac:dyDescent="0.25">
      <c r="A8" s="7" t="s">
        <v>28</v>
      </c>
      <c r="B8" s="8">
        <f>SUM(B4:B7)</f>
        <v>60444.94</v>
      </c>
      <c r="C8" s="8">
        <f t="shared" ref="C8:M8" si="2">SUM(C4:C7)</f>
        <v>60444.94</v>
      </c>
      <c r="D8" s="8">
        <f t="shared" si="2"/>
        <v>60444.94</v>
      </c>
      <c r="E8" s="8">
        <f t="shared" si="2"/>
        <v>60444.94</v>
      </c>
      <c r="F8" s="8">
        <f t="shared" si="2"/>
        <v>60444.94</v>
      </c>
      <c r="G8" s="8">
        <f t="shared" si="2"/>
        <v>60444.94</v>
      </c>
      <c r="H8" s="8">
        <f t="shared" si="2"/>
        <v>60444.94</v>
      </c>
      <c r="I8" s="8">
        <f t="shared" si="2"/>
        <v>60444.94</v>
      </c>
      <c r="J8" s="8">
        <f t="shared" si="2"/>
        <v>60444.94</v>
      </c>
      <c r="K8" s="8">
        <f t="shared" si="2"/>
        <v>60444.94</v>
      </c>
      <c r="L8" s="8">
        <f t="shared" si="2"/>
        <v>60444.94</v>
      </c>
      <c r="M8" s="8">
        <f t="shared" si="2"/>
        <v>60444.94</v>
      </c>
      <c r="N8" s="13">
        <f>SUM(N4:N7)</f>
        <v>725339.28</v>
      </c>
    </row>
    <row r="9" spans="1:14" x14ac:dyDescent="0.25">
      <c r="A9" s="2"/>
      <c r="N9" s="15"/>
    </row>
    <row r="10" spans="1:14" s="5" customFormat="1" x14ac:dyDescent="0.25">
      <c r="A10" s="3" t="s">
        <v>5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16"/>
    </row>
    <row r="11" spans="1:14" x14ac:dyDescent="0.25">
      <c r="A11" s="2" t="s">
        <v>22</v>
      </c>
      <c r="B11" s="24">
        <f>(2853*1.02)*-1</f>
        <v>-2910.06</v>
      </c>
      <c r="C11" s="24">
        <f>(2853*1.02)*-1</f>
        <v>-2910.06</v>
      </c>
      <c r="D11" s="24">
        <f>(2853*1.02)*-1</f>
        <v>-2910.06</v>
      </c>
      <c r="E11" s="24">
        <f>(2853*1.02)*-1</f>
        <v>-2910.06</v>
      </c>
      <c r="F11" s="24">
        <f>(2853*1.02)*-1</f>
        <v>-2910.06</v>
      </c>
      <c r="G11" s="24">
        <f>(2853*1.02)*-1</f>
        <v>-2910.06</v>
      </c>
      <c r="H11" s="24">
        <f>(2853*1.02)*-1</f>
        <v>-2910.06</v>
      </c>
      <c r="I11" s="24">
        <f>(2853*1.02)*-1</f>
        <v>-2910.06</v>
      </c>
      <c r="J11" s="24">
        <f>(2853*1.02)*-1</f>
        <v>-2910.06</v>
      </c>
      <c r="K11" s="24">
        <f>(2853*1.02)*-1</f>
        <v>-2910.06</v>
      </c>
      <c r="L11" s="24">
        <f>(2853*1.02)*-1</f>
        <v>-2910.06</v>
      </c>
      <c r="M11" s="24">
        <f>(2853*1.02)*-1</f>
        <v>-2910.06</v>
      </c>
      <c r="N11" s="17">
        <f>SUM(B11:M11)</f>
        <v>-34920.720000000008</v>
      </c>
    </row>
    <row r="12" spans="1:14" x14ac:dyDescent="0.25">
      <c r="A12" s="9" t="s">
        <v>27</v>
      </c>
      <c r="B12" s="24">
        <f>((23000*1.02)/12)*-1</f>
        <v>-1955</v>
      </c>
      <c r="C12" s="24">
        <f>((23000*1.02)/12)*-1</f>
        <v>-1955</v>
      </c>
      <c r="D12" s="24">
        <f>((23000*1.02)/12)*-1</f>
        <v>-1955</v>
      </c>
      <c r="E12" s="24">
        <f>((23000*1.02)/12)*-1</f>
        <v>-1955</v>
      </c>
      <c r="F12" s="24">
        <f>((23000*1.02)/12)*-1</f>
        <v>-1955</v>
      </c>
      <c r="G12" s="24">
        <f>((23000*1.02)/12)*-1</f>
        <v>-1955</v>
      </c>
      <c r="H12" s="24">
        <f>((23000*1.02)/12)*-1</f>
        <v>-1955</v>
      </c>
      <c r="I12" s="24">
        <f>((23000*1.02)/12)*-1</f>
        <v>-1955</v>
      </c>
      <c r="J12" s="24">
        <f>((23000*1.02)/12)*-1</f>
        <v>-1955</v>
      </c>
      <c r="K12" s="24">
        <f>((23000*1.02)/12)*-1</f>
        <v>-1955</v>
      </c>
      <c r="L12" s="24">
        <f>((23000*1.02)/12)*-1</f>
        <v>-1955</v>
      </c>
      <c r="M12" s="24">
        <f>((23000*1.02)/12)*-1</f>
        <v>-1955</v>
      </c>
      <c r="N12" s="17">
        <f>SUM(B12:M12)</f>
        <v>-23460</v>
      </c>
    </row>
    <row r="13" spans="1:14" x14ac:dyDescent="0.25">
      <c r="A13" s="9" t="s">
        <v>29</v>
      </c>
      <c r="B13" s="24">
        <f>(5750*1.02)*-1</f>
        <v>-5865</v>
      </c>
      <c r="C13" s="24">
        <v>0</v>
      </c>
      <c r="D13" s="24">
        <v>0</v>
      </c>
      <c r="E13" s="24">
        <f>(5750*1.02)*-1</f>
        <v>-5865</v>
      </c>
      <c r="F13" s="24">
        <v>0</v>
      </c>
      <c r="G13" s="24">
        <v>0</v>
      </c>
      <c r="H13" s="24">
        <f>(5750*1.02)*-1</f>
        <v>-5865</v>
      </c>
      <c r="I13" s="24">
        <v>0</v>
      </c>
      <c r="J13" s="24">
        <v>0</v>
      </c>
      <c r="K13" s="24">
        <f>(5750*1.02)*-1</f>
        <v>-5865</v>
      </c>
      <c r="L13" s="24">
        <v>0</v>
      </c>
      <c r="M13" s="24">
        <v>0</v>
      </c>
      <c r="N13" s="17">
        <f>SUM(B13:M13)</f>
        <v>-23460</v>
      </c>
    </row>
    <row r="14" spans="1:14" x14ac:dyDescent="0.25">
      <c r="A14" s="9" t="s">
        <v>9</v>
      </c>
      <c r="B14" s="24">
        <f>((276500*1.02)/12)*-1</f>
        <v>-23502.5</v>
      </c>
      <c r="C14" s="24">
        <f>((276500*1.02)/12)*-1</f>
        <v>-23502.5</v>
      </c>
      <c r="D14" s="24">
        <f>((276500*1.02)/12)*-1</f>
        <v>-23502.5</v>
      </c>
      <c r="E14" s="24">
        <f>((276500*1.02)/12)*-1</f>
        <v>-23502.5</v>
      </c>
      <c r="F14" s="24">
        <f>((276500*1.02)/12)*-1</f>
        <v>-23502.5</v>
      </c>
      <c r="G14" s="24">
        <f>((276500*1.02)/12)*-1</f>
        <v>-23502.5</v>
      </c>
      <c r="H14" s="24">
        <f>((276500*1.02)/12)*-1</f>
        <v>-23502.5</v>
      </c>
      <c r="I14" s="24">
        <f>((276500*1.02)/12)*-1</f>
        <v>-23502.5</v>
      </c>
      <c r="J14" s="24">
        <f>((276500*1.02)/12)*-1</f>
        <v>-23502.5</v>
      </c>
      <c r="K14" s="24">
        <f>((276500*1.02)/12)*-1</f>
        <v>-23502.5</v>
      </c>
      <c r="L14" s="24">
        <f>((276500*1.02)/12)*-1</f>
        <v>-23502.5</v>
      </c>
      <c r="M14" s="24">
        <f>((276500*1.02)/12)*-1</f>
        <v>-23502.5</v>
      </c>
      <c r="N14" s="17">
        <f t="shared" ref="N14:N24" si="3">SUM(B14:M14)</f>
        <v>-282030</v>
      </c>
    </row>
    <row r="15" spans="1:14" x14ac:dyDescent="0.25">
      <c r="A15" s="2" t="s">
        <v>10</v>
      </c>
      <c r="B15" s="24">
        <f>((96500*1.02)/12)*-1</f>
        <v>-8202.5</v>
      </c>
      <c r="C15" s="24">
        <f>((96500*1.02)/12)*-1</f>
        <v>-8202.5</v>
      </c>
      <c r="D15" s="24">
        <f>((96500*1.02)/12)*-1</f>
        <v>-8202.5</v>
      </c>
      <c r="E15" s="24">
        <f>((96500*1.02)/12)*-1</f>
        <v>-8202.5</v>
      </c>
      <c r="F15" s="24">
        <f>((96500*1.02)/12)*-1</f>
        <v>-8202.5</v>
      </c>
      <c r="G15" s="24">
        <f>((96500*1.02)/12)*-1</f>
        <v>-8202.5</v>
      </c>
      <c r="H15" s="24">
        <f>((96500*1.02)/12)*-1</f>
        <v>-8202.5</v>
      </c>
      <c r="I15" s="24">
        <f>((96500*1.02)/12)*-1</f>
        <v>-8202.5</v>
      </c>
      <c r="J15" s="24">
        <f>((96500*1.02)/12)*-1</f>
        <v>-8202.5</v>
      </c>
      <c r="K15" s="24">
        <f>((96500*1.02)/12)*-1</f>
        <v>-8202.5</v>
      </c>
      <c r="L15" s="24">
        <f>((96500*1.02)/12)*-1</f>
        <v>-8202.5</v>
      </c>
      <c r="M15" s="24">
        <f>((96500*1.02)/12)*-1</f>
        <v>-8202.5</v>
      </c>
      <c r="N15" s="17">
        <f t="shared" si="3"/>
        <v>-98430</v>
      </c>
    </row>
    <row r="16" spans="1:14" x14ac:dyDescent="0.25">
      <c r="A16" s="2" t="s">
        <v>30</v>
      </c>
      <c r="B16" s="24">
        <f>((70000*1.02)/12)*-1</f>
        <v>-5950</v>
      </c>
      <c r="C16" s="24">
        <f>((70000*1.02)/12)*-1</f>
        <v>-5950</v>
      </c>
      <c r="D16" s="24">
        <f>((70000*1.02)/12)*-1</f>
        <v>-5950</v>
      </c>
      <c r="E16" s="24">
        <f>((70000*1.02)/12)*-1</f>
        <v>-5950</v>
      </c>
      <c r="F16" s="24">
        <f>((70000*1.02)/12)*-1</f>
        <v>-5950</v>
      </c>
      <c r="G16" s="24">
        <f>((70000*1.02)/12)*-1</f>
        <v>-5950</v>
      </c>
      <c r="H16" s="24">
        <f>((70000*1.02)/12)*-1</f>
        <v>-5950</v>
      </c>
      <c r="I16" s="24">
        <f>((70000*1.02)/12)*-1</f>
        <v>-5950</v>
      </c>
      <c r="J16" s="24">
        <f>((70000*1.02)/12)*-1</f>
        <v>-5950</v>
      </c>
      <c r="K16" s="24">
        <f>((70000*1.02)/12)*-1</f>
        <v>-5950</v>
      </c>
      <c r="L16" s="24">
        <f>((70000*1.02)/12)*-1</f>
        <v>-5950</v>
      </c>
      <c r="M16" s="24">
        <f>((70000*1.02)/12)*-1</f>
        <v>-5950</v>
      </c>
      <c r="N16" s="17">
        <f>SUM(B16:M16)</f>
        <v>-71400</v>
      </c>
    </row>
    <row r="17" spans="1:14" x14ac:dyDescent="0.25">
      <c r="A17" s="2" t="s">
        <v>33</v>
      </c>
      <c r="B17" s="24">
        <v>-1000</v>
      </c>
      <c r="C17" s="24">
        <v>-1000</v>
      </c>
      <c r="D17" s="24">
        <v>-1000</v>
      </c>
      <c r="E17" s="24">
        <v>-1000</v>
      </c>
      <c r="F17" s="24">
        <v>-1000</v>
      </c>
      <c r="G17" s="24">
        <v>-1000</v>
      </c>
      <c r="H17" s="24">
        <v>-1000</v>
      </c>
      <c r="I17" s="24">
        <v>-1000</v>
      </c>
      <c r="J17" s="24">
        <v>-1000</v>
      </c>
      <c r="K17" s="24">
        <v>-1000</v>
      </c>
      <c r="L17" s="24">
        <v>-1000</v>
      </c>
      <c r="M17" s="24">
        <v>-1000</v>
      </c>
      <c r="N17" s="17">
        <f>SUM(B17:M17)</f>
        <v>-12000</v>
      </c>
    </row>
    <row r="18" spans="1:14" x14ac:dyDescent="0.25">
      <c r="A18" s="9" t="s">
        <v>11</v>
      </c>
      <c r="B18" s="24">
        <f>((6647*1.02))*-1</f>
        <v>-6779.9400000000005</v>
      </c>
      <c r="C18" s="24">
        <f>((6647*1.02))*-1</f>
        <v>-6779.9400000000005</v>
      </c>
      <c r="D18" s="24">
        <f>((6647*1.02))*-1</f>
        <v>-6779.9400000000005</v>
      </c>
      <c r="E18" s="24">
        <f>((6647*1.02))*-1</f>
        <v>-6779.9400000000005</v>
      </c>
      <c r="F18" s="24">
        <f>((6647*1.02))*-1</f>
        <v>-6779.9400000000005</v>
      </c>
      <c r="G18" s="24">
        <f>((6647*1.02))*-1</f>
        <v>-6779.9400000000005</v>
      </c>
      <c r="H18" s="24">
        <f>((6647*1.02))*-1</f>
        <v>-6779.9400000000005</v>
      </c>
      <c r="I18" s="24">
        <f>((6647*1.02))*-1</f>
        <v>-6779.9400000000005</v>
      </c>
      <c r="J18" s="24">
        <f>((6647*1.02))*-1</f>
        <v>-6779.9400000000005</v>
      </c>
      <c r="K18" s="24">
        <f>((6647*1.02))*-1</f>
        <v>-6779.9400000000005</v>
      </c>
      <c r="L18" s="24">
        <f>((6647*1.02))*-1</f>
        <v>-6779.9400000000005</v>
      </c>
      <c r="M18" s="24">
        <f>((6647*1.02))*-1</f>
        <v>-6779.9400000000005</v>
      </c>
      <c r="N18" s="17">
        <f>SUM(B18:M18)</f>
        <v>-81359.280000000013</v>
      </c>
    </row>
    <row r="19" spans="1:14" x14ac:dyDescent="0.25">
      <c r="A19" s="2" t="s">
        <v>31</v>
      </c>
      <c r="B19" s="24">
        <f>(965*1.02)*-1</f>
        <v>-984.30000000000007</v>
      </c>
      <c r="C19" s="24">
        <f>(965*1.02)*-1</f>
        <v>-984.30000000000007</v>
      </c>
      <c r="D19" s="24">
        <f>(965*1.02)*-1</f>
        <v>-984.30000000000007</v>
      </c>
      <c r="E19" s="24">
        <f>(965*1.02)*-1</f>
        <v>-984.30000000000007</v>
      </c>
      <c r="F19" s="24">
        <f>(965*1.02)*-1</f>
        <v>-984.30000000000007</v>
      </c>
      <c r="G19" s="24">
        <f>(965*1.02)*-1</f>
        <v>-984.30000000000007</v>
      </c>
      <c r="H19" s="24">
        <f>(965*1.02)*-1</f>
        <v>-984.30000000000007</v>
      </c>
      <c r="I19" s="24">
        <f>(965*1.02)*-1</f>
        <v>-984.30000000000007</v>
      </c>
      <c r="J19" s="24">
        <f>(965*1.02)*-1</f>
        <v>-984.30000000000007</v>
      </c>
      <c r="K19" s="24">
        <f>(965*1.02)*-1</f>
        <v>-984.30000000000007</v>
      </c>
      <c r="L19" s="24">
        <f>(965*1.02)*-1</f>
        <v>-984.30000000000007</v>
      </c>
      <c r="M19" s="24">
        <f>(965*1.02)*-1</f>
        <v>-984.30000000000007</v>
      </c>
      <c r="N19" s="17">
        <f>SUM(B19:M19)</f>
        <v>-11811.599999999999</v>
      </c>
    </row>
    <row r="20" spans="1:14" x14ac:dyDescent="0.25">
      <c r="A20" s="9" t="s">
        <v>26</v>
      </c>
      <c r="B20" s="24">
        <f>(42055/12)*-1</f>
        <v>-3504.5833333333335</v>
      </c>
      <c r="C20" s="24">
        <f>(42055/12)*-1</f>
        <v>-3504.5833333333335</v>
      </c>
      <c r="D20" s="24">
        <f>(42055/12)*-1</f>
        <v>-3504.5833333333335</v>
      </c>
      <c r="E20" s="24">
        <f>(42055/12)*-1</f>
        <v>-3504.5833333333335</v>
      </c>
      <c r="F20" s="24">
        <f>(42055/12)*-1</f>
        <v>-3504.5833333333335</v>
      </c>
      <c r="G20" s="24">
        <f>(42055/12)*-1</f>
        <v>-3504.5833333333335</v>
      </c>
      <c r="H20" s="24">
        <f>(42055/12)*-1</f>
        <v>-3504.5833333333335</v>
      </c>
      <c r="I20" s="24">
        <f>(42055/12)*-1</f>
        <v>-3504.5833333333335</v>
      </c>
      <c r="J20" s="24">
        <f>(42055/12)*-1</f>
        <v>-3504.5833333333335</v>
      </c>
      <c r="K20" s="24">
        <f>(42055/12)*-1</f>
        <v>-3504.5833333333335</v>
      </c>
      <c r="L20" s="24">
        <f>(42055/12)*-1</f>
        <v>-3504.5833333333335</v>
      </c>
      <c r="M20" s="24">
        <f>(42055/12)*-1</f>
        <v>-3504.5833333333335</v>
      </c>
      <c r="N20" s="17">
        <f>SUM(B20:M20)</f>
        <v>-42055</v>
      </c>
    </row>
    <row r="21" spans="1:14" x14ac:dyDescent="0.25">
      <c r="A21" s="2" t="s">
        <v>24</v>
      </c>
      <c r="B21" s="24">
        <v>0</v>
      </c>
      <c r="C21" s="24">
        <v>0</v>
      </c>
      <c r="D21" s="24">
        <v>0</v>
      </c>
      <c r="E21" s="24">
        <v>0</v>
      </c>
      <c r="F21" s="24">
        <f>(1650*1.02)*-1</f>
        <v>-1683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N21" s="17">
        <f t="shared" si="3"/>
        <v>-1683</v>
      </c>
    </row>
    <row r="22" spans="1:14" x14ac:dyDescent="0.25">
      <c r="A22" s="2" t="s">
        <v>25</v>
      </c>
      <c r="B22" s="24">
        <v>0</v>
      </c>
      <c r="C22" s="24">
        <v>0</v>
      </c>
      <c r="D22" s="24">
        <f>(1106*1.02)*-1</f>
        <v>-1128.1200000000001</v>
      </c>
      <c r="E22" s="24">
        <v>0</v>
      </c>
      <c r="F22" s="24">
        <v>0</v>
      </c>
      <c r="G22" s="24">
        <f>(1106*1.02)*-1</f>
        <v>-1128.1200000000001</v>
      </c>
      <c r="H22" s="24">
        <v>0</v>
      </c>
      <c r="I22" s="24">
        <v>0</v>
      </c>
      <c r="J22" s="24">
        <f>(1106*1.02)*-1</f>
        <v>-1128.1200000000001</v>
      </c>
      <c r="K22" s="24">
        <v>0</v>
      </c>
      <c r="L22" s="24">
        <v>0</v>
      </c>
      <c r="M22" s="24">
        <f>(1106*1.02)*-1</f>
        <v>-1128.1200000000001</v>
      </c>
      <c r="N22" s="17">
        <f t="shared" si="3"/>
        <v>-4512.4800000000005</v>
      </c>
    </row>
    <row r="23" spans="1:14" x14ac:dyDescent="0.25">
      <c r="A23" s="2" t="s">
        <v>6</v>
      </c>
      <c r="B23" s="24">
        <v>-1850</v>
      </c>
      <c r="C23" s="24">
        <v>0</v>
      </c>
      <c r="D23" s="24">
        <v>0</v>
      </c>
      <c r="E23" s="24">
        <v>0</v>
      </c>
      <c r="F23" s="24">
        <v>0</v>
      </c>
      <c r="G23" s="24">
        <v>0</v>
      </c>
      <c r="H23" s="24">
        <v>-350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17">
        <f t="shared" si="3"/>
        <v>-2200</v>
      </c>
    </row>
    <row r="24" spans="1:14" x14ac:dyDescent="0.25">
      <c r="A24" s="9" t="s">
        <v>23</v>
      </c>
      <c r="B24" s="24">
        <v>-2000</v>
      </c>
      <c r="C24" s="24">
        <v>-2000</v>
      </c>
      <c r="D24" s="24">
        <v>-2000</v>
      </c>
      <c r="E24" s="24">
        <v>-2000</v>
      </c>
      <c r="F24" s="24">
        <v>-2000</v>
      </c>
      <c r="G24" s="24">
        <v>-2000</v>
      </c>
      <c r="H24" s="24">
        <v>-2000</v>
      </c>
      <c r="I24" s="24">
        <v>-2000</v>
      </c>
      <c r="J24" s="24">
        <v>-2000</v>
      </c>
      <c r="K24" s="24">
        <v>-2000</v>
      </c>
      <c r="L24" s="24">
        <v>-2000</v>
      </c>
      <c r="M24" s="24">
        <v>-2000</v>
      </c>
      <c r="N24" s="17">
        <f t="shared" si="3"/>
        <v>-24000</v>
      </c>
    </row>
    <row r="25" spans="1:14" s="5" customFormat="1" ht="16.5" thickBot="1" x14ac:dyDescent="0.3">
      <c r="A25" s="10" t="s">
        <v>8</v>
      </c>
      <c r="B25" s="11">
        <f t="shared" ref="B25:N25" si="4">SUM(B11:B24)</f>
        <v>-64503.883333333339</v>
      </c>
      <c r="C25" s="11">
        <f t="shared" si="4"/>
        <v>-56788.883333333339</v>
      </c>
      <c r="D25" s="11">
        <f t="shared" si="4"/>
        <v>-57917.003333333341</v>
      </c>
      <c r="E25" s="11">
        <f t="shared" si="4"/>
        <v>-62653.883333333339</v>
      </c>
      <c r="F25" s="11">
        <f t="shared" si="4"/>
        <v>-58471.883333333339</v>
      </c>
      <c r="G25" s="11">
        <f t="shared" si="4"/>
        <v>-57917.003333333341</v>
      </c>
      <c r="H25" s="11">
        <f t="shared" si="4"/>
        <v>-63003.883333333339</v>
      </c>
      <c r="I25" s="11">
        <f t="shared" si="4"/>
        <v>-56788.883333333339</v>
      </c>
      <c r="J25" s="11">
        <f t="shared" si="4"/>
        <v>-57917.003333333341</v>
      </c>
      <c r="K25" s="11">
        <f t="shared" si="4"/>
        <v>-62653.883333333339</v>
      </c>
      <c r="L25" s="11">
        <f t="shared" si="4"/>
        <v>-56788.883333333339</v>
      </c>
      <c r="M25" s="11">
        <f t="shared" si="4"/>
        <v>-57917.003333333341</v>
      </c>
      <c r="N25" s="18">
        <f t="shared" si="4"/>
        <v>-713322.08</v>
      </c>
    </row>
    <row r="32" spans="1:14" x14ac:dyDescent="0.25">
      <c r="N32" s="20"/>
    </row>
    <row r="35" spans="2:7" x14ac:dyDescent="0.25">
      <c r="E35" s="20"/>
      <c r="G35" s="20"/>
    </row>
    <row r="36" spans="2:7" x14ac:dyDescent="0.25">
      <c r="E36" s="20"/>
      <c r="G36" s="20"/>
    </row>
    <row r="37" spans="2:7" x14ac:dyDescent="0.25">
      <c r="E37" s="20"/>
      <c r="G37" s="20"/>
    </row>
    <row r="38" spans="2:7" x14ac:dyDescent="0.25">
      <c r="G38" s="20"/>
    </row>
    <row r="41" spans="2:7" x14ac:dyDescent="0.25">
      <c r="B41" s="19"/>
    </row>
    <row r="42" spans="2:7" x14ac:dyDescent="0.25">
      <c r="B42" s="19"/>
    </row>
    <row r="43" spans="2:7" x14ac:dyDescent="0.25">
      <c r="B43" s="19"/>
    </row>
    <row r="44" spans="2:7" x14ac:dyDescent="0.25">
      <c r="B44" s="19"/>
      <c r="C44" s="19"/>
    </row>
    <row r="45" spans="2:7" x14ac:dyDescent="0.25">
      <c r="B45" s="19"/>
      <c r="C45" s="19"/>
    </row>
    <row r="46" spans="2:7" x14ac:dyDescent="0.25">
      <c r="B46" s="19"/>
      <c r="C46" s="19"/>
    </row>
    <row r="47" spans="2:7" x14ac:dyDescent="0.25">
      <c r="B47" s="19"/>
      <c r="C47" s="19"/>
    </row>
    <row r="48" spans="2:7" x14ac:dyDescent="0.25">
      <c r="B48" s="19"/>
      <c r="C48" s="19"/>
    </row>
    <row r="49" spans="1:3" x14ac:dyDescent="0.25">
      <c r="B49" s="19"/>
      <c r="C49" s="19"/>
    </row>
    <row r="50" spans="1:3" x14ac:dyDescent="0.25">
      <c r="B50" s="19"/>
      <c r="C50" s="19"/>
    </row>
    <row r="51" spans="1:3" x14ac:dyDescent="0.25">
      <c r="B51" s="19"/>
      <c r="C51" s="19"/>
    </row>
    <row r="52" spans="1:3" x14ac:dyDescent="0.25">
      <c r="B52" s="19"/>
      <c r="C52" s="19"/>
    </row>
    <row r="53" spans="1:3" x14ac:dyDescent="0.25">
      <c r="B53" s="19"/>
      <c r="C53" s="19"/>
    </row>
    <row r="54" spans="1:3" x14ac:dyDescent="0.25">
      <c r="B54" s="19"/>
      <c r="C54" s="19"/>
    </row>
    <row r="55" spans="1:3" x14ac:dyDescent="0.25">
      <c r="B55" s="19"/>
      <c r="C55" s="19"/>
    </row>
    <row r="56" spans="1:3" x14ac:dyDescent="0.25">
      <c r="B56" s="19"/>
      <c r="C56" s="19"/>
    </row>
    <row r="57" spans="1:3" x14ac:dyDescent="0.25">
      <c r="B57" s="19"/>
      <c r="C57" s="19"/>
    </row>
    <row r="58" spans="1:3" x14ac:dyDescent="0.25">
      <c r="B58" s="19"/>
      <c r="C58" s="19"/>
    </row>
    <row r="59" spans="1:3" x14ac:dyDescent="0.25">
      <c r="A59" s="21"/>
      <c r="B59" s="19"/>
      <c r="C59" s="19"/>
    </row>
  </sheetData>
  <mergeCells count="1">
    <mergeCell ref="A1:N1"/>
  </mergeCells>
  <pageMargins left="0.7" right="0.7" top="0.75" bottom="0.75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Budget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Fredrik Dalmo</dc:creator>
  <cp:lastModifiedBy>Cassandra Melin</cp:lastModifiedBy>
  <dcterms:created xsi:type="dcterms:W3CDTF">2019-03-30T13:47:28Z</dcterms:created>
  <dcterms:modified xsi:type="dcterms:W3CDTF">2024-12-30T10:31:55Z</dcterms:modified>
</cp:coreProperties>
</file>